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2" windowHeight="4452" firstSheet="2" activeTab="2"/>
  </bookViews>
  <sheets>
    <sheet name="Sheet1" sheetId="1" r:id="rId1"/>
    <sheet name="Weight and Pieces by Class" sheetId="2" r:id="rId2"/>
    <sheet name="Matl_Characteristics" sheetId="3" r:id="rId3"/>
    <sheet name="Rating Guide" sheetId="4" r:id="rId4"/>
    <sheet name="Formula Display" sheetId="5" r:id="rId5"/>
  </sheets>
  <definedNames>
    <definedName name="Future">#REF!</definedName>
    <definedName name="Matl_Characteristics" localSheetId="4">'Formula Display'!$A$2:$E$233</definedName>
    <definedName name="Matl_Characteristics">'Matl_Characteristics'!$A$5:$Y$237</definedName>
    <definedName name="_xlnm.Print_Titles" localSheetId="4">'Formula Display'!$2:$2</definedName>
    <definedName name="_xlnm.Print_Titles" localSheetId="2">'Matl_Characteristics'!$5:$5</definedName>
  </definedNames>
  <calcPr fullCalcOnLoad="1"/>
  <pivotCaches>
    <pivotCache cacheId="1" r:id="rId6"/>
  </pivotCaches>
</workbook>
</file>

<file path=xl/comments3.xml><?xml version="1.0" encoding="utf-8"?>
<comments xmlns="http://schemas.openxmlformats.org/spreadsheetml/2006/main">
  <authors>
    <author>A satisfied Microsoft Office user</author>
  </authors>
  <commentList>
    <comment ref="A5" authorId="0">
      <text>
        <r>
          <rPr>
            <sz val="8"/>
            <rFont val="Tahoma"/>
            <family val="0"/>
          </rPr>
          <t>[Microsoft JET Created Table]0111010101007070707071007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A2" authorId="0">
      <text>
        <r>
          <rPr>
            <sz val="8"/>
            <rFont val="Tahoma"/>
            <family val="0"/>
          </rPr>
          <t>[Microsoft JET Created Table]0111010101007070707071007</t>
        </r>
      </text>
    </comment>
  </commentList>
</comments>
</file>

<file path=xl/sharedStrings.xml><?xml version="1.0" encoding="utf-8"?>
<sst xmlns="http://schemas.openxmlformats.org/spreadsheetml/2006/main" count="83" uniqueCount="64">
  <si>
    <t>Mat'l Class</t>
  </si>
  <si>
    <t>Data</t>
  </si>
  <si>
    <t>Total</t>
  </si>
  <si>
    <t>N</t>
  </si>
  <si>
    <t>Sum of Pieces / Day</t>
  </si>
  <si>
    <t>Sum of Weight / Day (lbs)</t>
  </si>
  <si>
    <t>R1</t>
  </si>
  <si>
    <t>R2</t>
  </si>
  <si>
    <t>Total Sum of Pieces / Day</t>
  </si>
  <si>
    <t>Total Sum of Weight / Day (lbs)</t>
  </si>
  <si>
    <t>Part Description</t>
  </si>
  <si>
    <t>Item Class</t>
  </si>
  <si>
    <t>Length (inches)</t>
  </si>
  <si>
    <t>Width (inches)</t>
  </si>
  <si>
    <t>Height (inches)</t>
  </si>
  <si>
    <t>Design Weight (lbs)</t>
  </si>
  <si>
    <t>Density</t>
  </si>
  <si>
    <t>Shape</t>
  </si>
  <si>
    <t>Risk</t>
  </si>
  <si>
    <t>Condition</t>
  </si>
  <si>
    <t>Lot Size</t>
  </si>
  <si>
    <t>Lot Weight (lbs)</t>
  </si>
  <si>
    <t>~ Lot Cube  (cu. ft.)</t>
  </si>
  <si>
    <t>Pack Qty</t>
  </si>
  <si>
    <t>Pieces / Day</t>
  </si>
  <si>
    <t>Weight / Day (lbs)</t>
  </si>
  <si>
    <t>Cube Volume (DM)</t>
  </si>
  <si>
    <t>Base Mmag</t>
  </si>
  <si>
    <t>Final Mmag</t>
  </si>
  <si>
    <t>Base Mag</t>
  </si>
  <si>
    <t>Final Mag</t>
  </si>
  <si>
    <t>Mags / Day</t>
  </si>
  <si>
    <t>00415</t>
  </si>
  <si>
    <t>SMALL ORIFICE PLATE 22008786</t>
  </si>
  <si>
    <t>A1</t>
  </si>
  <si>
    <t>Part No.</t>
  </si>
  <si>
    <t>Total Pieces</t>
  </si>
  <si>
    <t>Carton</t>
  </si>
  <si>
    <t>Item No.</t>
  </si>
  <si>
    <t>Description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</si>
  <si>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</si>
  <si>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</si>
  <si>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</si>
  <si>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</si>
  <si>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</si>
  <si>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</si>
  <si>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</si>
  <si>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</si>
  <si>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</si>
  <si>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</si>
  <si>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</si>
  <si>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</si>
  <si>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</si>
  <si>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</si>
  <si>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Weight        (lbs)</t>
  </si>
  <si>
    <t>MATERIAL CHARACTERISTICS</t>
  </si>
  <si>
    <t>Plant</t>
  </si>
  <si>
    <t>Project</t>
  </si>
  <si>
    <t>By</t>
  </si>
  <si>
    <t>With</t>
  </si>
  <si>
    <t xml:space="preserve">    </t>
  </si>
  <si>
    <t>Date</t>
  </si>
  <si>
    <t>Sheet</t>
  </si>
  <si>
    <t>of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</si>
</sst>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00"/>
    <numFmt numFmtId="166" formatCode="0.0000000"/>
    <numFmt numFmtId="167" formatCode="0.00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textRotation="90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textRotation="90" wrapText="1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9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49" fontId="1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49" fontId="11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8" fillId="0" borderId="21" xfId="0" applyFont="1" applyBorder="1" applyAlignment="1">
      <alignment horizontal="right"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6</xdr:row>
      <xdr:rowOff>114300</xdr:rowOff>
    </xdr:from>
    <xdr:ext cx="4448175" cy="1828800"/>
    <xdr:sp>
      <xdr:nvSpPr>
        <xdr:cNvPr id="1" name="TextBox 1"/>
        <xdr:cNvSpPr txBox="1">
          <a:spLocks noChangeArrowheads="1"/>
        </xdr:cNvSpPr>
      </xdr:nvSpPr>
      <xdr:spPr>
        <a:xfrm>
          <a:off x="276225" y="1562100"/>
          <a:ext cx="4448175" cy="18288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sample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part number.  See Rating Guide Worksheet for Density, Shape, Rick, Condition.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Base MacroMag (Mmag) equation is in metric.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Length, width and height are in inches, they must be converted to decimeters (*0.254).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dimensions are in metric, the Cubic Volume formula must be changed to remove the metric conversion.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Base Mag is converted back from metric Mmags, since the base Mag Count unit is in cubic inches. I Macromag - 44 Mags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non-printing note.</a:t>
          </a:r>
        </a:p>
      </xdr:txBody>
    </xdr:sp>
    <xdr:clientData fPrintsWithSheet="0"/>
  </xdr:oneCellAnchor>
  <xdr:oneCellAnchor>
    <xdr:from>
      <xdr:col>22</xdr:col>
      <xdr:colOff>180975</xdr:colOff>
      <xdr:row>6</xdr:row>
      <xdr:rowOff>142875</xdr:rowOff>
    </xdr:from>
    <xdr:ext cx="4257675" cy="590550"/>
    <xdr:sp>
      <xdr:nvSpPr>
        <xdr:cNvPr id="2" name="TextBox 2"/>
        <xdr:cNvSpPr txBox="1">
          <a:spLocks noChangeArrowheads="1"/>
        </xdr:cNvSpPr>
      </xdr:nvSpPr>
      <xdr:spPr>
        <a:xfrm>
          <a:off x="10629900" y="1590675"/>
          <a:ext cx="4257675" cy="590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Columns P - Y are optional when preparing material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handling plans (Plan for Every Part - PFEP)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non-printing note.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428625</xdr:colOff>
      <xdr:row>36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0" y="123825"/>
          <a:ext cx="8353425" cy="5734050"/>
          <a:chOff x="128" y="251"/>
          <a:chExt cx="5301" cy="362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28" y="251"/>
            <a:ext cx="5301" cy="36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r="11688" b="2946"/>
          <a:stretch>
            <a:fillRect/>
          </a:stretch>
        </xdr:blipFill>
        <xdr:spPr>
          <a:xfrm>
            <a:off x="223" y="266"/>
            <a:ext cx="5164" cy="360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257175</xdr:colOff>
      <xdr:row>9</xdr:row>
      <xdr:rowOff>66675</xdr:rowOff>
    </xdr:from>
    <xdr:ext cx="2105025" cy="190500"/>
    <xdr:sp>
      <xdr:nvSpPr>
        <xdr:cNvPr id="1" name="Text Box 2"/>
        <xdr:cNvSpPr txBox="1">
          <a:spLocks noChangeArrowheads="1"/>
        </xdr:cNvSpPr>
      </xdr:nvSpPr>
      <xdr:spPr>
        <a:xfrm>
          <a:off x="2800350" y="2066925"/>
          <a:ext cx="2105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=C2*0.254*D2*0.254*E2*0.254</a:t>
          </a:r>
        </a:p>
      </xdr:txBody>
    </xdr:sp>
    <xdr:clientData/>
  </xdr:oneCellAnchor>
  <xdr:oneCellAnchor>
    <xdr:from>
      <xdr:col>6</xdr:col>
      <xdr:colOff>190500</xdr:colOff>
      <xdr:row>7</xdr:row>
      <xdr:rowOff>133350</xdr:rowOff>
    </xdr:from>
    <xdr:ext cx="5067300" cy="190500"/>
    <xdr:sp>
      <xdr:nvSpPr>
        <xdr:cNvPr id="2" name="Text Box 3"/>
        <xdr:cNvSpPr txBox="1">
          <a:spLocks noChangeArrowheads="1"/>
        </xdr:cNvSpPr>
      </xdr:nvSpPr>
      <xdr:spPr>
        <a:xfrm>
          <a:off x="3343275" y="1809750"/>
          <a:ext cx="5067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=ROUND(10^(-0.03553*(LOG10(F2))^2+0.51104*(LOG10(F2))-1.21336),3)</a:t>
          </a:r>
        </a:p>
      </xdr:txBody>
    </xdr:sp>
    <xdr:clientData/>
  </xdr:oneCellAnchor>
  <xdr:oneCellAnchor>
    <xdr:from>
      <xdr:col>7</xdr:col>
      <xdr:colOff>180975</xdr:colOff>
      <xdr:row>6</xdr:row>
      <xdr:rowOff>19050</xdr:rowOff>
    </xdr:from>
    <xdr:ext cx="533400" cy="190500"/>
    <xdr:sp>
      <xdr:nvSpPr>
        <xdr:cNvPr id="3" name="Text Box 4"/>
        <xdr:cNvSpPr txBox="1">
          <a:spLocks noChangeArrowheads="1"/>
        </xdr:cNvSpPr>
      </xdr:nvSpPr>
      <xdr:spPr>
        <a:xfrm>
          <a:off x="3781425" y="1533525"/>
          <a:ext cx="533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=44*G3</a:t>
          </a:r>
        </a:p>
      </xdr:txBody>
    </xdr:sp>
    <xdr:clientData/>
  </xdr:oneCellAnchor>
  <xdr:oneCellAnchor>
    <xdr:from>
      <xdr:col>13</xdr:col>
      <xdr:colOff>180975</xdr:colOff>
      <xdr:row>6</xdr:row>
      <xdr:rowOff>19050</xdr:rowOff>
    </xdr:from>
    <xdr:ext cx="2190750" cy="190500"/>
    <xdr:sp>
      <xdr:nvSpPr>
        <xdr:cNvPr id="4" name="Text Box 5"/>
        <xdr:cNvSpPr txBox="1">
          <a:spLocks noChangeArrowheads="1"/>
        </xdr:cNvSpPr>
      </xdr:nvSpPr>
      <xdr:spPr>
        <a:xfrm>
          <a:off x="5572125" y="1533525"/>
          <a:ext cx="2190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=(G3+0.25*F3*(J3+K3+L3+M3))</a:t>
          </a:r>
        </a:p>
      </xdr:txBody>
    </xdr:sp>
    <xdr:clientData/>
  </xdr:oneCellAnchor>
  <xdr:oneCellAnchor>
    <xdr:from>
      <xdr:col>14</xdr:col>
      <xdr:colOff>161925</xdr:colOff>
      <xdr:row>4</xdr:row>
      <xdr:rowOff>142875</xdr:rowOff>
    </xdr:from>
    <xdr:ext cx="1924050" cy="200025"/>
    <xdr:sp>
      <xdr:nvSpPr>
        <xdr:cNvPr id="5" name="Text Box 6"/>
        <xdr:cNvSpPr txBox="1">
          <a:spLocks noChangeArrowheads="1"/>
        </xdr:cNvSpPr>
      </xdr:nvSpPr>
      <xdr:spPr>
        <a:xfrm>
          <a:off x="5991225" y="1333500"/>
          <a:ext cx="1924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=H3+0.25*(H3*(J3+K3+L3))</a:t>
          </a:r>
        </a:p>
      </xdr:txBody>
    </xdr:sp>
    <xdr:clientData/>
  </xdr:oneCellAnchor>
  <xdr:twoCellAnchor>
    <xdr:from>
      <xdr:col>5</xdr:col>
      <xdr:colOff>304800</xdr:colOff>
      <xdr:row>3</xdr:row>
      <xdr:rowOff>76200</xdr:rowOff>
    </xdr:from>
    <xdr:to>
      <xdr:col>5</xdr:col>
      <xdr:colOff>304800</xdr:colOff>
      <xdr:row>9</xdr:row>
      <xdr:rowOff>66675</xdr:rowOff>
    </xdr:to>
    <xdr:sp>
      <xdr:nvSpPr>
        <xdr:cNvPr id="6" name="Line 7"/>
        <xdr:cNvSpPr>
          <a:spLocks/>
        </xdr:cNvSpPr>
      </xdr:nvSpPr>
      <xdr:spPr>
        <a:xfrm flipV="1">
          <a:off x="2847975" y="11049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</xdr:row>
      <xdr:rowOff>76200</xdr:rowOff>
    </xdr:from>
    <xdr:to>
      <xdr:col>6</xdr:col>
      <xdr:colOff>219075</xdr:colOff>
      <xdr:row>7</xdr:row>
      <xdr:rowOff>152400</xdr:rowOff>
    </xdr:to>
    <xdr:sp>
      <xdr:nvSpPr>
        <xdr:cNvPr id="7" name="Line 8"/>
        <xdr:cNvSpPr>
          <a:spLocks/>
        </xdr:cNvSpPr>
      </xdr:nvSpPr>
      <xdr:spPr>
        <a:xfrm flipV="1">
          <a:off x="3371850" y="11049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</xdr:row>
      <xdr:rowOff>66675</xdr:rowOff>
    </xdr:from>
    <xdr:to>
      <xdr:col>7</xdr:col>
      <xdr:colOff>228600</xdr:colOff>
      <xdr:row>6</xdr:row>
      <xdr:rowOff>76200</xdr:rowOff>
    </xdr:to>
    <xdr:sp>
      <xdr:nvSpPr>
        <xdr:cNvPr id="8" name="Line 9"/>
        <xdr:cNvSpPr>
          <a:spLocks/>
        </xdr:cNvSpPr>
      </xdr:nvSpPr>
      <xdr:spPr>
        <a:xfrm flipV="1">
          <a:off x="3829050" y="10953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3</xdr:row>
      <xdr:rowOff>47625</xdr:rowOff>
    </xdr:from>
    <xdr:to>
      <xdr:col>13</xdr:col>
      <xdr:colOff>219075</xdr:colOff>
      <xdr:row>6</xdr:row>
      <xdr:rowOff>57150</xdr:rowOff>
    </xdr:to>
    <xdr:sp>
      <xdr:nvSpPr>
        <xdr:cNvPr id="9" name="Line 10"/>
        <xdr:cNvSpPr>
          <a:spLocks/>
        </xdr:cNvSpPr>
      </xdr:nvSpPr>
      <xdr:spPr>
        <a:xfrm flipV="1">
          <a:off x="5610225" y="10763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3</xdr:row>
      <xdr:rowOff>28575</xdr:rowOff>
    </xdr:from>
    <xdr:to>
      <xdr:col>14</xdr:col>
      <xdr:colOff>228600</xdr:colOff>
      <xdr:row>5</xdr:row>
      <xdr:rowOff>19050</xdr:rowOff>
    </xdr:to>
    <xdr:sp>
      <xdr:nvSpPr>
        <xdr:cNvPr id="10" name="Line 11"/>
        <xdr:cNvSpPr>
          <a:spLocks/>
        </xdr:cNvSpPr>
      </xdr:nvSpPr>
      <xdr:spPr>
        <a:xfrm flipV="1">
          <a:off x="6057900" y="10572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R237" sheet="Matl_Characteristics"/>
  </cacheSource>
  <cacheFields count="27">
    <cacheField name="WPN">
      <sharedItems containsMixedTypes="0"/>
    </cacheField>
    <cacheField name="Part Description">
      <sharedItems containsMixedTypes="0"/>
    </cacheField>
    <cacheField name="Team">
      <sharedItems containsMixedTypes="0" count="20">
        <s v="2"/>
        <s v="3"/>
        <s v="3 1"/>
        <s v="4"/>
        <s v="4 1"/>
        <s v="5"/>
        <s v="5 1"/>
        <s v="6"/>
        <s v="6 3"/>
        <s v="7 1"/>
        <s v="8 1"/>
        <s v="911"/>
        <s v="921"/>
        <s v="D 6"/>
        <s v="0"/>
        <s v="1"/>
        <s v="1 1"/>
        <s v="2 5"/>
        <s v="4 3"/>
        <s v="5)4"/>
      </sharedItems>
    </cacheField>
    <cacheField name="Item Class">
      <sharedItems containsBlank="1" containsMixedTypes="0" count="27">
        <s v="C1"/>
        <s v="CZ"/>
        <s v="C2"/>
        <s v="E4"/>
        <s v="E8"/>
        <m/>
        <s v="E1"/>
        <s v="E2"/>
        <s v="E5"/>
        <s v="E3"/>
        <s v="AA"/>
        <s v="GZ"/>
        <s v="G4"/>
        <s v="GK"/>
        <s v="GL"/>
        <s v="IZ"/>
        <s v="IB"/>
        <s v="GH"/>
        <s v="A4"/>
        <s v="AC"/>
        <s v="A1"/>
        <s v="A2"/>
        <s v="A5"/>
        <s v="AB"/>
        <s v="AE"/>
        <s v="GE"/>
        <s v="GF"/>
      </sharedItems>
    </cacheField>
    <cacheField name="Mat'l Class">
      <sharedItems containsMixedTypes="0" count="3">
        <s v="N"/>
        <s v="R1"/>
        <s v="R2"/>
      </sharedItems>
    </cacheField>
    <cacheField name="Length (inches)">
      <sharedItems containsSemiMixedTypes="0" containsString="0" containsMixedTypes="0" containsNumber="1"/>
    </cacheField>
    <cacheField name="Width (inches)">
      <sharedItems containsSemiMixedTypes="0" containsString="0" containsMixedTypes="0" containsNumber="1"/>
    </cacheField>
    <cacheField name="Height (inches)">
      <sharedItems containsSemiMixedTypes="0" containsString="0" containsMixedTypes="0" containsNumber="1"/>
    </cacheField>
    <cacheField name="Design Weight (lbs)">
      <sharedItems containsSemiMixedTypes="0" containsString="0" containsMixedTypes="0" containsNumber="1"/>
    </cacheField>
    <cacheField name="Density">
      <sharedItems containsSemiMixedTypes="0" containsString="0" containsMixedTypes="0" containsNumber="1" containsInteger="1" count="1">
        <n v="1"/>
      </sharedItems>
    </cacheField>
    <cacheField name="Shape">
      <sharedItems containsSemiMixedTypes="0" containsString="0" containsMixedTypes="0" containsNumber="1" containsInteger="1" count="1">
        <n v="0"/>
      </sharedItems>
    </cacheField>
    <cacheField name="Risk">
      <sharedItems containsSemiMixedTypes="0" containsString="0" containsMixedTypes="0" containsNumber="1" containsInteger="1" count="3">
        <n v="0"/>
        <n v="1"/>
        <n v="2"/>
      </sharedItems>
    </cacheField>
    <cacheField name="Condition">
      <sharedItems containsSemiMixedTypes="0" containsString="0" containsMixedTypes="0" containsNumber="1" containsInteger="1" count="1">
        <n v="0"/>
      </sharedItems>
    </cacheField>
    <cacheField name="Lot Size">
      <sharedItems containsSemiMixedTypes="0" containsString="0" containsMixedTypes="0" containsNumber="1" containsInteger="1"/>
    </cacheField>
    <cacheField name="Lot Weight (lbs)">
      <sharedItems containsSemiMixedTypes="0" containsString="0" containsMixedTypes="0" containsNumber="1"/>
    </cacheField>
    <cacheField name="~ Lot Cube  (cu. ft.)">
      <sharedItems containsSemiMixedTypes="0" containsString="0" containsMixedTypes="0" containsNumber="1"/>
    </cacheField>
    <cacheField name="Pack Qty">
      <sharedItems containsMixedTypes="1" containsNumber="1" containsInteger="1"/>
    </cacheField>
    <cacheField name="Primary Sinter Code">
      <sharedItems containsMixedTypes="0"/>
    </cacheField>
    <cacheField name="FP4 Pieces">
      <sharedItems containsSemiMixedTypes="0" containsString="0" containsMixedTypes="0" containsNumber="1" containsInteger="1"/>
    </cacheField>
    <cacheField name="Pieces / Day">
      <sharedItems containsSemiMixedTypes="0" containsString="0" containsMixedTypes="0" containsNumber="1" containsInteger="1"/>
    </cacheField>
    <cacheField name="Weight / Day (lbs)">
      <sharedItems containsSemiMixedTypes="0" containsString="0" containsMixedTypes="0" containsNumber="1" containsInteger="1"/>
    </cacheField>
    <cacheField name="Cube Volume (DM)">
      <sharedItems containsSemiMixedTypes="0" containsString="0" containsMixedTypes="0" containsNumber="1"/>
    </cacheField>
    <cacheField name="Base Mmag">
      <sharedItems containsSemiMixedTypes="0" containsString="0" containsMixedTypes="0" containsNumber="1" count="20">
        <n v="0.012"/>
        <n v="0.008"/>
        <n v="0.006"/>
        <n v="0.007"/>
        <n v="0.01"/>
        <n v="0.011"/>
        <n v="0.005"/>
        <n v="0.013"/>
        <n v="0.009"/>
        <n v="0.002"/>
        <n v="0.004"/>
        <n v="0.003"/>
        <n v="0.001"/>
        <n v="0.000248"/>
        <n v="0.000344"/>
        <n v="0.027"/>
        <n v="0.014"/>
        <n v="0.022"/>
        <n v="0.025"/>
        <n v="0.036"/>
      </sharedItems>
    </cacheField>
    <cacheField name="Final Mmag">
      <sharedItems containsSemiMixedTypes="0" containsString="0" containsMixedTypes="0" containsNumber="1"/>
    </cacheField>
    <cacheField name="Base Mag">
      <sharedItems containsSemiMixedTypes="0" containsString="0" containsMixedTypes="0" containsNumber="1" count="20">
        <n v="0.528"/>
        <n v="0.352"/>
        <n v="0.264"/>
        <n v="0.308"/>
        <n v="0.44"/>
        <n v="0.484"/>
        <n v="0.22"/>
        <n v="0.572"/>
        <n v="0.39599999999999996"/>
        <n v="0.088"/>
        <n v="0.176"/>
        <n v="0.132"/>
        <n v="0.044"/>
        <n v="0.010912"/>
        <n v="0.015136"/>
        <n v="1.188"/>
        <n v="0.616"/>
        <n v="0.968"/>
        <n v="1.1"/>
        <n v="1.5839999999999999"/>
      </sharedItems>
    </cacheField>
    <cacheField name="Final Mag">
      <sharedItems containsSemiMixedTypes="0" containsString="0" containsMixedTypes="0" containsNumber="1"/>
    </cacheField>
    <cacheField name="Mags / Day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0" preserveFormatting="1" useAutoFormatting="1" subtotalHiddenItems="1" itemPrintTitles="1" compactData="0" updatedVersion="2" indent="0" showMemberPropertyTips="1">
  <location ref="A1:C9" firstHeaderRow="1" firstDataRow="1" firstDataCol="2"/>
  <pivotFields count="2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4"/>
    <field x="-2"/>
  </rowFields>
  <row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rowItems>
  <colItems count="1">
    <i/>
  </colItems>
  <dataFields count="2">
    <dataField name="Sum of Pieces / Day" fld="19" baseField="0" baseItem="0"/>
    <dataField name="Sum of Weight / Day (lbs)" fld="2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22.28125" style="0" customWidth="1"/>
    <col min="3" max="3" width="8.00390625" style="0" customWidth="1"/>
  </cols>
  <sheetData>
    <row r="1" spans="1:3" ht="12.75">
      <c r="A1" s="11" t="s">
        <v>0</v>
      </c>
      <c r="B1" s="11" t="s">
        <v>1</v>
      </c>
      <c r="C1" s="12" t="s">
        <v>2</v>
      </c>
    </row>
    <row r="2" spans="1:3" ht="12.75">
      <c r="A2" s="13" t="s">
        <v>3</v>
      </c>
      <c r="B2" s="13" t="s">
        <v>4</v>
      </c>
      <c r="C2" s="14">
        <v>657662</v>
      </c>
    </row>
    <row r="3" spans="1:3" ht="12.75">
      <c r="A3" s="15"/>
      <c r="B3" s="16" t="s">
        <v>5</v>
      </c>
      <c r="C3" s="17">
        <v>47869</v>
      </c>
    </row>
    <row r="4" spans="1:3" ht="12.75">
      <c r="A4" s="13" t="s">
        <v>6</v>
      </c>
      <c r="B4" s="13" t="s">
        <v>4</v>
      </c>
      <c r="C4" s="14">
        <v>180438</v>
      </c>
    </row>
    <row r="5" spans="1:3" ht="12.75">
      <c r="A5" s="15"/>
      <c r="B5" s="16" t="s">
        <v>5</v>
      </c>
      <c r="C5" s="17">
        <v>9131</v>
      </c>
    </row>
    <row r="6" spans="1:3" ht="12.75">
      <c r="A6" s="13" t="s">
        <v>7</v>
      </c>
      <c r="B6" s="13" t="s">
        <v>4</v>
      </c>
      <c r="C6" s="14">
        <v>173673</v>
      </c>
    </row>
    <row r="7" spans="1:3" ht="12.75">
      <c r="A7" s="15"/>
      <c r="B7" s="16" t="s">
        <v>5</v>
      </c>
      <c r="C7" s="17">
        <v>39193</v>
      </c>
    </row>
    <row r="8" spans="1:3" ht="12.75">
      <c r="A8" s="13" t="s">
        <v>8</v>
      </c>
      <c r="B8" s="18"/>
      <c r="C8" s="14">
        <v>1011773</v>
      </c>
    </row>
    <row r="9" spans="1:3" ht="12.75">
      <c r="A9" s="19" t="s">
        <v>9</v>
      </c>
      <c r="B9" s="20"/>
      <c r="C9" s="21">
        <v>96193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8"/>
  <sheetViews>
    <sheetView tabSelected="1" zoomScale="145" zoomScaleNormal="14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12" sqref="I12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6.7109375" style="0" customWidth="1"/>
    <col min="4" max="4" width="7.00390625" style="0" customWidth="1"/>
    <col min="5" max="5" width="6.7109375" style="0" customWidth="1"/>
    <col min="6" max="6" width="9.8515625" style="0" customWidth="1"/>
    <col min="7" max="7" width="7.421875" style="0" customWidth="1"/>
    <col min="8" max="8" width="7.00390625" style="0" customWidth="1"/>
    <col min="9" max="9" width="9.00390625" style="0" customWidth="1"/>
    <col min="10" max="13" width="3.421875" style="2" customWidth="1"/>
    <col min="14" max="14" width="6.57421875" style="0" customWidth="1"/>
    <col min="15" max="15" width="6.421875" style="0" customWidth="1"/>
    <col min="16" max="16" width="7.7109375" style="3" customWidth="1"/>
    <col min="17" max="17" width="7.28125" style="0" customWidth="1"/>
    <col min="18" max="18" width="6.7109375" style="0" customWidth="1"/>
    <col min="19" max="19" width="3.57421875" style="2" customWidth="1"/>
    <col min="20" max="20" width="4.7109375" style="2" customWidth="1"/>
    <col min="21" max="23" width="8.140625" style="3" customWidth="1"/>
    <col min="24" max="24" width="6.57421875" style="3" customWidth="1"/>
    <col min="25" max="25" width="9.140625" style="3" customWidth="1"/>
  </cols>
  <sheetData>
    <row r="1" spans="1:25" ht="15.7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30"/>
      <c r="K1" s="31" t="s">
        <v>56</v>
      </c>
      <c r="L1" s="32"/>
      <c r="M1" s="32"/>
      <c r="N1" s="33"/>
      <c r="O1" s="34"/>
      <c r="P1" s="34"/>
      <c r="Q1" s="34"/>
      <c r="R1" s="31" t="s">
        <v>57</v>
      </c>
      <c r="S1" s="35"/>
      <c r="T1" s="35"/>
      <c r="U1" s="36"/>
      <c r="V1" s="32"/>
      <c r="W1"/>
      <c r="X1"/>
      <c r="Y1"/>
    </row>
    <row r="2" spans="1:25" ht="13.5">
      <c r="A2" s="37"/>
      <c r="B2" s="37"/>
      <c r="E2" s="38"/>
      <c r="G2" s="39"/>
      <c r="H2" s="39"/>
      <c r="I2" s="39"/>
      <c r="J2" s="30"/>
      <c r="K2" s="31" t="s">
        <v>58</v>
      </c>
      <c r="L2" s="32"/>
      <c r="M2" s="32"/>
      <c r="N2" s="33"/>
      <c r="O2" s="34"/>
      <c r="P2" s="34"/>
      <c r="Q2" s="34"/>
      <c r="R2" s="31" t="s">
        <v>59</v>
      </c>
      <c r="S2" s="40"/>
      <c r="T2" s="40"/>
      <c r="U2" s="40"/>
      <c r="V2" s="41"/>
      <c r="W2"/>
      <c r="X2"/>
      <c r="Y2"/>
    </row>
    <row r="3" spans="1:25" ht="13.5">
      <c r="A3" s="42"/>
      <c r="B3" s="42"/>
      <c r="E3" s="38"/>
      <c r="G3" s="39" t="s">
        <v>60</v>
      </c>
      <c r="H3" s="43"/>
      <c r="I3" s="39"/>
      <c r="J3" s="44"/>
      <c r="K3" s="31" t="s">
        <v>61</v>
      </c>
      <c r="L3" s="32"/>
      <c r="M3" s="32"/>
      <c r="N3" s="33"/>
      <c r="O3" s="34"/>
      <c r="P3" s="34"/>
      <c r="Q3" s="34"/>
      <c r="R3" s="45" t="s">
        <v>62</v>
      </c>
      <c r="S3" s="46"/>
      <c r="T3" s="47" t="s">
        <v>63</v>
      </c>
      <c r="U3" s="40"/>
      <c r="V3" s="48"/>
      <c r="W3"/>
      <c r="X3"/>
      <c r="Y3"/>
    </row>
    <row r="4" ht="6" customHeight="1"/>
    <row r="5" spans="1:29" s="4" customFormat="1" ht="52.5" customHeight="1">
      <c r="A5" s="4" t="s">
        <v>35</v>
      </c>
      <c r="B5" s="5" t="s">
        <v>10</v>
      </c>
      <c r="C5" s="7" t="s">
        <v>12</v>
      </c>
      <c r="D5" s="7" t="s">
        <v>13</v>
      </c>
      <c r="E5" s="7" t="s">
        <v>14</v>
      </c>
      <c r="F5" s="4" t="s">
        <v>26</v>
      </c>
      <c r="G5" s="4" t="s">
        <v>27</v>
      </c>
      <c r="H5" s="4" t="s">
        <v>29</v>
      </c>
      <c r="I5" s="4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4" t="s">
        <v>28</v>
      </c>
      <c r="O5" s="4" t="s">
        <v>30</v>
      </c>
      <c r="P5" s="6" t="s">
        <v>24</v>
      </c>
      <c r="Q5" s="4" t="s">
        <v>25</v>
      </c>
      <c r="R5" s="4" t="s">
        <v>31</v>
      </c>
      <c r="S5" s="52"/>
      <c r="T5" s="52"/>
      <c r="W5" s="7" t="s">
        <v>11</v>
      </c>
      <c r="X5" s="7" t="s">
        <v>0</v>
      </c>
      <c r="Y5" s="6" t="s">
        <v>20</v>
      </c>
      <c r="Z5" s="6" t="s">
        <v>21</v>
      </c>
      <c r="AA5" s="6" t="s">
        <v>22</v>
      </c>
      <c r="AB5" s="6" t="s">
        <v>23</v>
      </c>
      <c r="AC5" s="6" t="s">
        <v>36</v>
      </c>
    </row>
    <row r="6" spans="1:29" ht="12.75">
      <c r="A6" s="2" t="s">
        <v>32</v>
      </c>
      <c r="B6" s="1" t="s">
        <v>33</v>
      </c>
      <c r="C6">
        <v>0.89</v>
      </c>
      <c r="D6">
        <v>0.89</v>
      </c>
      <c r="E6">
        <v>0.18</v>
      </c>
      <c r="F6" s="49">
        <f>C6*0.254*D6*0.254*E6*0.254</f>
        <v>0.002336434810992</v>
      </c>
      <c r="G6">
        <f>ROUND(10^(-0.03553*(LOG10(F6))^2+0.51104*(LOG10(F6))-1.21336),3)</f>
        <v>0.002</v>
      </c>
      <c r="H6">
        <f>44*G6</f>
        <v>0.088</v>
      </c>
      <c r="I6">
        <v>0.014</v>
      </c>
      <c r="J6" s="2">
        <v>1</v>
      </c>
      <c r="K6" s="2">
        <v>0</v>
      </c>
      <c r="L6" s="2">
        <v>1</v>
      </c>
      <c r="M6" s="2">
        <v>0</v>
      </c>
      <c r="N6">
        <f>(G6+0.25*F6*(J6+K6+L6+M6))</f>
        <v>0.003168217405496</v>
      </c>
      <c r="O6">
        <f>H6+0.25*(H6*(J6+K6+L6+M6))</f>
        <v>0.132</v>
      </c>
      <c r="P6" s="3">
        <f>ROUND(AC6/23.3,0)</f>
        <v>1654</v>
      </c>
      <c r="Q6" s="3">
        <f>ROUND(P6*I6,0)</f>
        <v>23</v>
      </c>
      <c r="R6" s="3">
        <f>ROUND(P6*O6,0)</f>
        <v>218</v>
      </c>
      <c r="S6" s="50"/>
      <c r="T6" s="50"/>
      <c r="W6" s="2" t="s">
        <v>34</v>
      </c>
      <c r="X6" s="2" t="s">
        <v>6</v>
      </c>
      <c r="Y6" s="3">
        <v>41000</v>
      </c>
      <c r="Z6" s="3">
        <f>I6*Y6</f>
        <v>574</v>
      </c>
      <c r="AA6" s="10">
        <f>((C6*D6*E6)*Y6)/1728</f>
        <v>3.3829270833333336</v>
      </c>
      <c r="AB6" s="3">
        <v>3000</v>
      </c>
      <c r="AC6" s="3">
        <v>38530</v>
      </c>
    </row>
    <row r="7" spans="17:29" ht="12.75">
      <c r="Q7" s="3"/>
      <c r="R7" s="3"/>
      <c r="S7" s="50"/>
      <c r="T7" s="50"/>
      <c r="W7" s="2"/>
      <c r="X7" s="2"/>
      <c r="Z7" s="3"/>
      <c r="AA7" s="10"/>
      <c r="AB7" s="3"/>
      <c r="AC7" s="3"/>
    </row>
    <row r="8" spans="17:29" ht="12.75">
      <c r="Q8" s="3"/>
      <c r="R8" s="3"/>
      <c r="S8" s="50"/>
      <c r="T8" s="50"/>
      <c r="W8" s="2"/>
      <c r="X8" s="2"/>
      <c r="Z8" s="3"/>
      <c r="AA8" s="10"/>
      <c r="AB8" s="3"/>
      <c r="AC8" s="3"/>
    </row>
    <row r="9" spans="17:29" ht="12.75">
      <c r="Q9" s="3"/>
      <c r="R9" s="3"/>
      <c r="S9" s="50"/>
      <c r="T9" s="50"/>
      <c r="W9" s="2"/>
      <c r="X9" s="2"/>
      <c r="Z9" s="3"/>
      <c r="AA9" s="10"/>
      <c r="AB9" s="3"/>
      <c r="AC9" s="3"/>
    </row>
    <row r="10" spans="17:29" ht="12.75">
      <c r="Q10" s="3"/>
      <c r="R10" s="3"/>
      <c r="S10" s="50"/>
      <c r="T10" s="50"/>
      <c r="W10" s="2"/>
      <c r="X10" s="2"/>
      <c r="Z10" s="3"/>
      <c r="AA10" s="10"/>
      <c r="AB10" s="3"/>
      <c r="AC10" s="3"/>
    </row>
    <row r="11" spans="17:29" ht="12.75">
      <c r="Q11" s="3"/>
      <c r="R11" s="3"/>
      <c r="S11" s="50"/>
      <c r="T11" s="50"/>
      <c r="W11" s="2"/>
      <c r="X11" s="2"/>
      <c r="Z11" s="3"/>
      <c r="AA11" s="10"/>
      <c r="AB11" s="3"/>
      <c r="AC11" s="3"/>
    </row>
    <row r="12" spans="17:29" ht="12.75">
      <c r="Q12" s="3"/>
      <c r="R12" s="3"/>
      <c r="S12" s="50"/>
      <c r="T12" s="50"/>
      <c r="W12" s="2"/>
      <c r="X12" s="2"/>
      <c r="Z12" s="3"/>
      <c r="AA12" s="10"/>
      <c r="AB12" s="3"/>
      <c r="AC12" s="3"/>
    </row>
    <row r="13" spans="17:29" ht="12.75">
      <c r="Q13" s="3"/>
      <c r="R13" s="3"/>
      <c r="S13" s="50"/>
      <c r="T13" s="50"/>
      <c r="W13" s="2"/>
      <c r="X13" s="2"/>
      <c r="Z13" s="3"/>
      <c r="AA13" s="10"/>
      <c r="AB13" s="3"/>
      <c r="AC13" s="3"/>
    </row>
    <row r="14" spans="17:29" ht="12.75">
      <c r="Q14" s="3"/>
      <c r="R14" s="3"/>
      <c r="S14" s="50"/>
      <c r="T14" s="50"/>
      <c r="W14" s="2"/>
      <c r="X14" s="2"/>
      <c r="Z14" s="3"/>
      <c r="AA14" s="10"/>
      <c r="AB14" s="3"/>
      <c r="AC14" s="3"/>
    </row>
    <row r="15" spans="17:29" ht="12.75">
      <c r="Q15" s="3"/>
      <c r="R15" s="3"/>
      <c r="S15" s="50"/>
      <c r="T15" s="50"/>
      <c r="W15" s="2"/>
      <c r="X15" s="2"/>
      <c r="Z15" s="3"/>
      <c r="AA15" s="10"/>
      <c r="AB15" s="3"/>
      <c r="AC15" s="3"/>
    </row>
    <row r="16" spans="17:29" ht="12.75">
      <c r="Q16" s="3"/>
      <c r="R16" s="3"/>
      <c r="S16" s="50"/>
      <c r="T16" s="50"/>
      <c r="W16" s="2"/>
      <c r="X16" s="2"/>
      <c r="Z16" s="3"/>
      <c r="AA16" s="10"/>
      <c r="AB16" s="3"/>
      <c r="AC16" s="3"/>
    </row>
    <row r="17" spans="17:29" ht="12.75">
      <c r="Q17" s="3"/>
      <c r="R17" s="3"/>
      <c r="S17" s="50"/>
      <c r="T17" s="50"/>
      <c r="W17" s="2"/>
      <c r="X17" s="2"/>
      <c r="Z17" s="3"/>
      <c r="AA17" s="10"/>
      <c r="AB17" s="3"/>
      <c r="AC17" s="3"/>
    </row>
    <row r="18" spans="17:29" ht="12.75">
      <c r="Q18" s="3"/>
      <c r="R18" s="3"/>
      <c r="S18" s="50"/>
      <c r="T18" s="50"/>
      <c r="W18" s="2"/>
      <c r="X18" s="2"/>
      <c r="Z18" s="3"/>
      <c r="AA18" s="10"/>
      <c r="AB18" s="3"/>
      <c r="AC18" s="3"/>
    </row>
    <row r="19" spans="17:29" ht="12.75">
      <c r="Q19" s="3"/>
      <c r="R19" s="3"/>
      <c r="S19" s="50"/>
      <c r="T19" s="50"/>
      <c r="W19" s="2"/>
      <c r="X19" s="2"/>
      <c r="Z19" s="3"/>
      <c r="AA19" s="10"/>
      <c r="AB19" s="3"/>
      <c r="AC19" s="3"/>
    </row>
    <row r="20" spans="17:29" ht="12.75">
      <c r="Q20" s="3"/>
      <c r="R20" s="3"/>
      <c r="S20" s="50"/>
      <c r="T20" s="50"/>
      <c r="W20" s="2"/>
      <c r="X20" s="2"/>
      <c r="Z20" s="3"/>
      <c r="AA20" s="10"/>
      <c r="AB20" s="3"/>
      <c r="AC20" s="3"/>
    </row>
    <row r="21" spans="17:29" ht="12.75">
      <c r="Q21" s="3"/>
      <c r="R21" s="3"/>
      <c r="S21" s="50"/>
      <c r="T21" s="50"/>
      <c r="W21" s="2"/>
      <c r="X21" s="2"/>
      <c r="Z21" s="3"/>
      <c r="AA21" s="10"/>
      <c r="AB21" s="3"/>
      <c r="AC21" s="3"/>
    </row>
    <row r="22" spans="17:29" ht="12.75">
      <c r="Q22" s="3"/>
      <c r="R22" s="3"/>
      <c r="S22" s="50"/>
      <c r="T22" s="50"/>
      <c r="W22" s="2"/>
      <c r="X22" s="2"/>
      <c r="Z22" s="3"/>
      <c r="AA22" s="10"/>
      <c r="AB22" s="3"/>
      <c r="AC22" s="3"/>
    </row>
    <row r="23" spans="17:29" ht="12.75">
      <c r="Q23" s="3"/>
      <c r="R23" s="3"/>
      <c r="S23" s="50"/>
      <c r="T23" s="50"/>
      <c r="W23" s="2"/>
      <c r="X23" s="2"/>
      <c r="Z23" s="3"/>
      <c r="AA23" s="10"/>
      <c r="AB23" s="3"/>
      <c r="AC23" s="3"/>
    </row>
    <row r="24" spans="17:29" ht="12.75">
      <c r="Q24" s="3"/>
      <c r="R24" s="3"/>
      <c r="S24" s="50"/>
      <c r="T24" s="50"/>
      <c r="W24" s="2"/>
      <c r="X24" s="2"/>
      <c r="Z24" s="3"/>
      <c r="AA24" s="10"/>
      <c r="AB24" s="3"/>
      <c r="AC24" s="3"/>
    </row>
    <row r="25" spans="17:29" ht="12.75">
      <c r="Q25" s="3"/>
      <c r="R25" s="3"/>
      <c r="S25" s="50"/>
      <c r="T25" s="50"/>
      <c r="W25" s="2"/>
      <c r="X25" s="2"/>
      <c r="Z25" s="3"/>
      <c r="AA25" s="10"/>
      <c r="AB25" s="3"/>
      <c r="AC25" s="3"/>
    </row>
    <row r="26" spans="17:29" ht="12.75">
      <c r="Q26" s="3"/>
      <c r="R26" s="3"/>
      <c r="S26" s="50"/>
      <c r="T26" s="50"/>
      <c r="W26" s="2"/>
      <c r="X26" s="2"/>
      <c r="Z26" s="3"/>
      <c r="AA26" s="10"/>
      <c r="AB26" s="3"/>
      <c r="AC26" s="3"/>
    </row>
    <row r="27" spans="17:29" ht="12.75">
      <c r="Q27" s="3"/>
      <c r="R27" s="3"/>
      <c r="S27" s="50"/>
      <c r="T27" s="50"/>
      <c r="W27" s="2"/>
      <c r="X27" s="2"/>
      <c r="Z27" s="3"/>
      <c r="AA27" s="10"/>
      <c r="AB27" s="3"/>
      <c r="AC27" s="3"/>
    </row>
    <row r="28" spans="17:29" ht="12.75">
      <c r="Q28" s="3"/>
      <c r="R28" s="3"/>
      <c r="S28" s="50"/>
      <c r="T28" s="50"/>
      <c r="W28" s="2"/>
      <c r="X28" s="2"/>
      <c r="Z28" s="3"/>
      <c r="AA28" s="10"/>
      <c r="AB28" s="3"/>
      <c r="AC28" s="3"/>
    </row>
    <row r="29" spans="17:29" ht="12.75">
      <c r="Q29" s="3"/>
      <c r="R29" s="3"/>
      <c r="S29" s="50"/>
      <c r="T29" s="50"/>
      <c r="W29" s="2"/>
      <c r="X29" s="2"/>
      <c r="Z29" s="3"/>
      <c r="AA29" s="10"/>
      <c r="AB29" s="3"/>
      <c r="AC29" s="3"/>
    </row>
    <row r="30" spans="17:29" ht="12.75">
      <c r="Q30" s="3"/>
      <c r="R30" s="3"/>
      <c r="S30" s="50"/>
      <c r="T30" s="50"/>
      <c r="W30" s="2"/>
      <c r="X30" s="2"/>
      <c r="Z30" s="3"/>
      <c r="AA30" s="10"/>
      <c r="AB30" s="3"/>
      <c r="AC30" s="3"/>
    </row>
    <row r="31" spans="17:29" ht="12.75">
      <c r="Q31" s="3"/>
      <c r="R31" s="3"/>
      <c r="S31" s="50"/>
      <c r="T31" s="50"/>
      <c r="W31" s="2"/>
      <c r="X31" s="2"/>
      <c r="Z31" s="3"/>
      <c r="AA31" s="10"/>
      <c r="AB31" s="3"/>
      <c r="AC31" s="3"/>
    </row>
    <row r="32" spans="17:29" ht="12.75">
      <c r="Q32" s="3"/>
      <c r="R32" s="3"/>
      <c r="S32" s="50"/>
      <c r="T32" s="50"/>
      <c r="W32" s="2"/>
      <c r="X32" s="2"/>
      <c r="Z32" s="3"/>
      <c r="AA32" s="10"/>
      <c r="AB32" s="3"/>
      <c r="AC32" s="3"/>
    </row>
    <row r="33" spans="17:29" ht="12.75">
      <c r="Q33" s="3"/>
      <c r="R33" s="3"/>
      <c r="S33" s="50"/>
      <c r="T33" s="50"/>
      <c r="W33" s="2"/>
      <c r="X33" s="2"/>
      <c r="Z33" s="3"/>
      <c r="AA33" s="10"/>
      <c r="AB33" s="3"/>
      <c r="AC33" s="3"/>
    </row>
    <row r="34" spans="17:29" ht="12.75">
      <c r="Q34" s="3"/>
      <c r="R34" s="3"/>
      <c r="S34" s="50"/>
      <c r="T34" s="50"/>
      <c r="W34" s="2"/>
      <c r="X34" s="2"/>
      <c r="Z34" s="3"/>
      <c r="AA34" s="10"/>
      <c r="AB34" s="3"/>
      <c r="AC34" s="3"/>
    </row>
    <row r="35" spans="17:29" ht="12.75">
      <c r="Q35" s="3"/>
      <c r="R35" s="3"/>
      <c r="S35" s="50"/>
      <c r="T35" s="50"/>
      <c r="W35" s="2"/>
      <c r="X35" s="2"/>
      <c r="Z35" s="3"/>
      <c r="AA35" s="10"/>
      <c r="AB35" s="3"/>
      <c r="AC35" s="3"/>
    </row>
    <row r="36" spans="17:29" ht="12.75">
      <c r="Q36" s="3"/>
      <c r="R36" s="3"/>
      <c r="S36" s="50"/>
      <c r="T36" s="50"/>
      <c r="W36" s="2"/>
      <c r="X36" s="2"/>
      <c r="Z36" s="3"/>
      <c r="AA36" s="10"/>
      <c r="AB36" s="3"/>
      <c r="AC36" s="3"/>
    </row>
    <row r="37" spans="17:29" ht="12.75">
      <c r="Q37" s="3"/>
      <c r="R37" s="3"/>
      <c r="S37" s="50"/>
      <c r="T37" s="50"/>
      <c r="W37" s="2"/>
      <c r="X37" s="2"/>
      <c r="Z37" s="3"/>
      <c r="AA37" s="10"/>
      <c r="AB37" s="3"/>
      <c r="AC37" s="3"/>
    </row>
    <row r="38" spans="17:29" ht="12.75">
      <c r="Q38" s="3"/>
      <c r="R38" s="3"/>
      <c r="S38" s="50"/>
      <c r="T38" s="50"/>
      <c r="W38" s="2"/>
      <c r="X38" s="2"/>
      <c r="Z38" s="3"/>
      <c r="AA38" s="10"/>
      <c r="AB38" s="3"/>
      <c r="AC38" s="3"/>
    </row>
    <row r="39" spans="17:29" ht="12.75">
      <c r="Q39" s="3"/>
      <c r="R39" s="3"/>
      <c r="S39" s="50"/>
      <c r="T39" s="50"/>
      <c r="W39" s="2"/>
      <c r="X39" s="2"/>
      <c r="Z39" s="3"/>
      <c r="AA39" s="10"/>
      <c r="AB39" s="3"/>
      <c r="AC39" s="3"/>
    </row>
    <row r="40" spans="17:29" ht="12.75">
      <c r="Q40" s="3"/>
      <c r="R40" s="3"/>
      <c r="S40" s="50"/>
      <c r="T40" s="50"/>
      <c r="W40" s="2"/>
      <c r="X40" s="2"/>
      <c r="Z40" s="3"/>
      <c r="AA40" s="10"/>
      <c r="AB40" s="3"/>
      <c r="AC40" s="3"/>
    </row>
    <row r="41" spans="17:29" ht="12.75">
      <c r="Q41" s="3"/>
      <c r="R41" s="3"/>
      <c r="S41" s="50"/>
      <c r="T41" s="50"/>
      <c r="W41" s="2"/>
      <c r="X41" s="2"/>
      <c r="Z41" s="3"/>
      <c r="AA41" s="10"/>
      <c r="AB41" s="3"/>
      <c r="AC41" s="3"/>
    </row>
    <row r="42" spans="17:29" ht="12.75">
      <c r="Q42" s="3"/>
      <c r="R42" s="3"/>
      <c r="S42" s="50"/>
      <c r="T42" s="50"/>
      <c r="W42" s="2"/>
      <c r="X42" s="2"/>
      <c r="Z42" s="3"/>
      <c r="AA42" s="10"/>
      <c r="AB42" s="3"/>
      <c r="AC42" s="3"/>
    </row>
    <row r="43" spans="17:29" ht="12.75">
      <c r="Q43" s="3"/>
      <c r="R43" s="3"/>
      <c r="S43" s="50"/>
      <c r="T43" s="50"/>
      <c r="W43" s="2"/>
      <c r="X43" s="2"/>
      <c r="Z43" s="3"/>
      <c r="AA43" s="10"/>
      <c r="AB43" s="3"/>
      <c r="AC43" s="3"/>
    </row>
    <row r="44" spans="17:29" ht="12.75">
      <c r="Q44" s="3"/>
      <c r="R44" s="3"/>
      <c r="S44" s="50"/>
      <c r="T44" s="50"/>
      <c r="W44" s="2"/>
      <c r="X44" s="2"/>
      <c r="Z44" s="3"/>
      <c r="AA44" s="10"/>
      <c r="AB44" s="3"/>
      <c r="AC44" s="3"/>
    </row>
    <row r="45" spans="17:23" ht="12.75">
      <c r="Q45" s="3"/>
      <c r="R45" s="3"/>
      <c r="W45" s="10"/>
    </row>
    <row r="46" spans="17:23" ht="12.75">
      <c r="Q46" s="3"/>
      <c r="R46" s="3"/>
      <c r="W46" s="10"/>
    </row>
    <row r="47" spans="17:23" ht="12.75">
      <c r="Q47" s="3"/>
      <c r="R47" s="3"/>
      <c r="W47" s="10"/>
    </row>
    <row r="48" spans="9:23" ht="12.75">
      <c r="I48" s="9"/>
      <c r="Q48" s="3"/>
      <c r="R48" s="3"/>
      <c r="W48" s="10"/>
    </row>
    <row r="49" spans="17:23" ht="12.75">
      <c r="Q49" s="3"/>
      <c r="R49" s="3"/>
      <c r="W49" s="10"/>
    </row>
    <row r="50" spans="17:23" ht="12.75">
      <c r="Q50" s="3"/>
      <c r="R50" s="3"/>
      <c r="W50" s="10"/>
    </row>
    <row r="51" spans="17:23" ht="12.75">
      <c r="Q51" s="3"/>
      <c r="R51" s="3"/>
      <c r="W51" s="10"/>
    </row>
    <row r="52" spans="17:23" ht="12.75">
      <c r="Q52" s="3"/>
      <c r="R52" s="3"/>
      <c r="W52" s="10"/>
    </row>
    <row r="53" spans="17:23" ht="12.75">
      <c r="Q53" s="3"/>
      <c r="R53" s="3"/>
      <c r="W53" s="10"/>
    </row>
    <row r="54" spans="17:23" ht="12.75">
      <c r="Q54" s="3"/>
      <c r="R54" s="3"/>
      <c r="W54" s="10"/>
    </row>
    <row r="55" spans="17:23" ht="12.75">
      <c r="Q55" s="3"/>
      <c r="R55" s="3"/>
      <c r="W55" s="10"/>
    </row>
    <row r="56" spans="17:23" ht="12.75">
      <c r="Q56" s="3"/>
      <c r="R56" s="3"/>
      <c r="W56" s="10"/>
    </row>
    <row r="57" spans="17:23" ht="12.75">
      <c r="Q57" s="3"/>
      <c r="R57" s="3"/>
      <c r="W57" s="10"/>
    </row>
    <row r="58" spans="17:23" ht="12.75">
      <c r="Q58" s="3"/>
      <c r="R58" s="3"/>
      <c r="W58" s="10"/>
    </row>
    <row r="59" spans="17:23" ht="12.75">
      <c r="Q59" s="3"/>
      <c r="R59" s="3"/>
      <c r="W59" s="10"/>
    </row>
    <row r="60" spans="17:23" ht="12.75">
      <c r="Q60" s="3"/>
      <c r="R60" s="3"/>
      <c r="W60" s="10"/>
    </row>
    <row r="61" spans="17:23" ht="12.75">
      <c r="Q61" s="3"/>
      <c r="R61" s="3"/>
      <c r="W61" s="10"/>
    </row>
    <row r="62" spans="17:23" ht="12.75">
      <c r="Q62" s="3"/>
      <c r="R62" s="3"/>
      <c r="W62" s="10"/>
    </row>
    <row r="63" spans="17:23" ht="12.75">
      <c r="Q63" s="3"/>
      <c r="R63" s="3"/>
      <c r="W63" s="10"/>
    </row>
    <row r="64" spans="17:23" ht="12.75">
      <c r="Q64" s="3"/>
      <c r="R64" s="3"/>
      <c r="W64" s="10"/>
    </row>
    <row r="65" spans="17:23" ht="12.75">
      <c r="Q65" s="3"/>
      <c r="R65" s="3"/>
      <c r="W65" s="10"/>
    </row>
    <row r="66" spans="17:23" ht="12.75">
      <c r="Q66" s="3"/>
      <c r="R66" s="3"/>
      <c r="W66" s="10"/>
    </row>
    <row r="67" spans="17:23" ht="12.75">
      <c r="Q67" s="3"/>
      <c r="R67" s="3"/>
      <c r="W67" s="10"/>
    </row>
    <row r="68" spans="17:23" ht="12.75">
      <c r="Q68" s="3"/>
      <c r="R68" s="3"/>
      <c r="W68" s="10"/>
    </row>
    <row r="69" spans="17:23" ht="12.75">
      <c r="Q69" s="3"/>
      <c r="R69" s="3"/>
      <c r="W69" s="10"/>
    </row>
    <row r="70" spans="17:23" ht="12.75">
      <c r="Q70" s="3"/>
      <c r="R70" s="3"/>
      <c r="W70" s="10"/>
    </row>
    <row r="71" spans="17:23" ht="12.75">
      <c r="Q71" s="3"/>
      <c r="R71" s="3"/>
      <c r="W71" s="10"/>
    </row>
    <row r="72" spans="17:23" ht="12.75">
      <c r="Q72" s="3"/>
      <c r="R72" s="3"/>
      <c r="W72" s="10"/>
    </row>
    <row r="73" spans="17:23" ht="12.75">
      <c r="Q73" s="3"/>
      <c r="R73" s="3"/>
      <c r="W73" s="10"/>
    </row>
    <row r="74" spans="17:23" ht="12.75">
      <c r="Q74" s="3"/>
      <c r="R74" s="3"/>
      <c r="W74" s="10"/>
    </row>
    <row r="75" spans="17:23" ht="12.75">
      <c r="Q75" s="3"/>
      <c r="R75" s="3"/>
      <c r="W75" s="10"/>
    </row>
    <row r="76" spans="9:23" ht="12.75">
      <c r="I76" s="9"/>
      <c r="Q76" s="3"/>
      <c r="R76" s="3"/>
      <c r="W76" s="10"/>
    </row>
    <row r="77" spans="17:23" ht="12.75">
      <c r="Q77" s="3"/>
      <c r="R77" s="3"/>
      <c r="W77" s="10"/>
    </row>
    <row r="78" spans="9:23" ht="12.75">
      <c r="I78" s="9"/>
      <c r="Q78" s="3"/>
      <c r="R78" s="3"/>
      <c r="W78" s="10"/>
    </row>
    <row r="79" spans="17:23" ht="12.75">
      <c r="Q79" s="3"/>
      <c r="R79" s="3"/>
      <c r="W79" s="10"/>
    </row>
    <row r="80" spans="9:23" ht="12.75">
      <c r="I80" s="9"/>
      <c r="Q80" s="3"/>
      <c r="R80" s="3"/>
      <c r="W80" s="10"/>
    </row>
    <row r="81" spans="17:23" ht="12.75">
      <c r="Q81" s="3"/>
      <c r="R81" s="3"/>
      <c r="W81" s="10"/>
    </row>
    <row r="82" spans="9:23" ht="12.75">
      <c r="I82" s="9"/>
      <c r="Q82" s="3"/>
      <c r="R82" s="3"/>
      <c r="W82" s="10"/>
    </row>
    <row r="83" spans="9:23" ht="12.75">
      <c r="I83" s="9"/>
      <c r="Q83" s="3"/>
      <c r="R83" s="3"/>
      <c r="W83" s="10"/>
    </row>
    <row r="84" spans="17:23" ht="12.75">
      <c r="Q84" s="3"/>
      <c r="R84" s="3"/>
      <c r="W84" s="10"/>
    </row>
    <row r="85" spans="17:23" ht="12.75">
      <c r="Q85" s="3"/>
      <c r="R85" s="3"/>
      <c r="W85" s="10"/>
    </row>
    <row r="86" spans="17:23" ht="12.75">
      <c r="Q86" s="3"/>
      <c r="R86" s="3"/>
      <c r="W86" s="10"/>
    </row>
    <row r="87" spans="17:23" ht="12.75">
      <c r="Q87" s="3"/>
      <c r="R87" s="3"/>
      <c r="W87" s="10"/>
    </row>
    <row r="88" spans="17:23" ht="12.75">
      <c r="Q88" s="3"/>
      <c r="R88" s="3"/>
      <c r="W88" s="10"/>
    </row>
    <row r="89" spans="17:23" ht="12.75">
      <c r="Q89" s="3"/>
      <c r="R89" s="3"/>
      <c r="W89" s="10"/>
    </row>
    <row r="90" spans="17:23" ht="12.75">
      <c r="Q90" s="3"/>
      <c r="R90" s="3"/>
      <c r="W90" s="10"/>
    </row>
    <row r="91" spans="17:23" ht="12.75">
      <c r="Q91" s="3"/>
      <c r="R91" s="3"/>
      <c r="W91" s="10"/>
    </row>
    <row r="92" spans="17:23" ht="12.75">
      <c r="Q92" s="3"/>
      <c r="R92" s="3"/>
      <c r="W92" s="10"/>
    </row>
    <row r="93" spans="17:23" ht="12.75">
      <c r="Q93" s="3"/>
      <c r="R93" s="3"/>
      <c r="W93" s="10"/>
    </row>
    <row r="94" spans="17:23" ht="12.75">
      <c r="Q94" s="3"/>
      <c r="R94" s="3"/>
      <c r="W94" s="10"/>
    </row>
    <row r="95" spans="17:23" ht="12.75">
      <c r="Q95" s="3"/>
      <c r="R95" s="3"/>
      <c r="W95" s="10"/>
    </row>
    <row r="96" spans="17:23" ht="12.75">
      <c r="Q96" s="3"/>
      <c r="R96" s="3"/>
      <c r="W96" s="10"/>
    </row>
    <row r="97" spans="17:23" ht="12.75">
      <c r="Q97" s="3"/>
      <c r="R97" s="3"/>
      <c r="W97" s="10"/>
    </row>
    <row r="98" spans="17:23" ht="12.75">
      <c r="Q98" s="3"/>
      <c r="R98" s="3"/>
      <c r="W98" s="10"/>
    </row>
    <row r="99" spans="17:23" ht="12.75">
      <c r="Q99" s="3"/>
      <c r="R99" s="3"/>
      <c r="W99" s="10"/>
    </row>
    <row r="100" spans="17:23" ht="12.75">
      <c r="Q100" s="3"/>
      <c r="R100" s="3"/>
      <c r="W100" s="10"/>
    </row>
    <row r="101" spans="17:23" ht="12.75">
      <c r="Q101" s="3"/>
      <c r="R101" s="3"/>
      <c r="W101" s="10"/>
    </row>
    <row r="102" spans="17:23" ht="12.75">
      <c r="Q102" s="3"/>
      <c r="R102" s="3"/>
      <c r="W102" s="10"/>
    </row>
    <row r="103" spans="17:23" ht="12.75">
      <c r="Q103" s="3"/>
      <c r="R103" s="3"/>
      <c r="W103" s="10"/>
    </row>
    <row r="104" spans="17:23" ht="12.75">
      <c r="Q104" s="3"/>
      <c r="R104" s="3"/>
      <c r="W104" s="10"/>
    </row>
    <row r="105" spans="17:23" ht="12.75">
      <c r="Q105" s="3"/>
      <c r="R105" s="3"/>
      <c r="W105" s="10"/>
    </row>
    <row r="106" spans="17:23" ht="12.75">
      <c r="Q106" s="3"/>
      <c r="R106" s="3"/>
      <c r="W106" s="10"/>
    </row>
    <row r="107" spans="17:23" ht="12.75">
      <c r="Q107" s="3"/>
      <c r="R107" s="3"/>
      <c r="W107" s="10"/>
    </row>
    <row r="108" spans="17:23" ht="12.75">
      <c r="Q108" s="3"/>
      <c r="R108" s="3"/>
      <c r="W108" s="10"/>
    </row>
    <row r="109" spans="17:23" ht="12.75">
      <c r="Q109" s="3"/>
      <c r="R109" s="3"/>
      <c r="W109" s="10"/>
    </row>
    <row r="110" spans="17:23" ht="12.75">
      <c r="Q110" s="3"/>
      <c r="R110" s="3"/>
      <c r="W110" s="10"/>
    </row>
    <row r="111" spans="17:23" ht="12.75">
      <c r="Q111" s="3"/>
      <c r="R111" s="3"/>
      <c r="W111" s="10"/>
    </row>
    <row r="112" spans="17:23" ht="12.75">
      <c r="Q112" s="3"/>
      <c r="R112" s="3"/>
      <c r="W112" s="10"/>
    </row>
    <row r="113" spans="17:23" ht="12.75">
      <c r="Q113" s="3"/>
      <c r="R113" s="3"/>
      <c r="W113" s="10"/>
    </row>
    <row r="114" spans="17:23" ht="12.75">
      <c r="Q114" s="3"/>
      <c r="R114" s="3"/>
      <c r="W114" s="10"/>
    </row>
    <row r="115" spans="17:23" ht="12.75">
      <c r="Q115" s="3"/>
      <c r="R115" s="3"/>
      <c r="W115" s="10"/>
    </row>
    <row r="116" spans="17:23" ht="12.75">
      <c r="Q116" s="3"/>
      <c r="R116" s="3"/>
      <c r="W116" s="10"/>
    </row>
    <row r="117" spans="17:23" ht="12.75">
      <c r="Q117" s="3"/>
      <c r="R117" s="3"/>
      <c r="W117" s="10"/>
    </row>
    <row r="118" spans="17:23" ht="12.75">
      <c r="Q118" s="3"/>
      <c r="R118" s="3"/>
      <c r="W118" s="10"/>
    </row>
    <row r="119" spans="17:23" ht="12.75">
      <c r="Q119" s="3"/>
      <c r="R119" s="3"/>
      <c r="W119" s="10"/>
    </row>
    <row r="120" spans="17:23" ht="12.75">
      <c r="Q120" s="3"/>
      <c r="R120" s="3"/>
      <c r="W120" s="10"/>
    </row>
    <row r="121" spans="17:23" ht="12.75">
      <c r="Q121" s="3"/>
      <c r="R121" s="3"/>
      <c r="W121" s="10"/>
    </row>
    <row r="122" spans="17:23" ht="12.75">
      <c r="Q122" s="3"/>
      <c r="R122" s="3"/>
      <c r="W122" s="10"/>
    </row>
    <row r="123" spans="17:23" ht="12.75">
      <c r="Q123" s="3"/>
      <c r="R123" s="3"/>
      <c r="W123" s="10"/>
    </row>
    <row r="124" spans="17:23" ht="12.75">
      <c r="Q124" s="3"/>
      <c r="R124" s="3"/>
      <c r="W124" s="10"/>
    </row>
    <row r="125" spans="17:23" ht="12.75">
      <c r="Q125" s="3"/>
      <c r="R125" s="3"/>
      <c r="W125" s="10"/>
    </row>
    <row r="126" spans="17:23" ht="12.75">
      <c r="Q126" s="3"/>
      <c r="R126" s="3"/>
      <c r="W126" s="10"/>
    </row>
    <row r="127" spans="17:23" ht="12.75">
      <c r="Q127" s="3"/>
      <c r="R127" s="3"/>
      <c r="W127" s="10"/>
    </row>
    <row r="128" spans="17:23" ht="12.75">
      <c r="Q128" s="3"/>
      <c r="R128" s="3"/>
      <c r="W128" s="10"/>
    </row>
    <row r="129" spans="17:23" ht="12.75">
      <c r="Q129" s="3"/>
      <c r="R129" s="3"/>
      <c r="W129" s="10"/>
    </row>
    <row r="130" spans="17:23" ht="12.75">
      <c r="Q130" s="3"/>
      <c r="R130" s="3"/>
      <c r="W130" s="10"/>
    </row>
    <row r="131" spans="17:23" ht="12.75">
      <c r="Q131" s="3"/>
      <c r="R131" s="3"/>
      <c r="W131" s="10"/>
    </row>
    <row r="132" spans="17:23" ht="12.75">
      <c r="Q132" s="3"/>
      <c r="R132" s="3"/>
      <c r="W132" s="10"/>
    </row>
    <row r="133" spans="17:23" ht="12.75">
      <c r="Q133" s="3"/>
      <c r="R133" s="3"/>
      <c r="W133" s="10"/>
    </row>
    <row r="134" spans="17:23" ht="12.75">
      <c r="Q134" s="3"/>
      <c r="R134" s="3"/>
      <c r="W134" s="10"/>
    </row>
    <row r="135" spans="17:23" ht="12.75">
      <c r="Q135" s="3"/>
      <c r="R135" s="3"/>
      <c r="W135" s="10"/>
    </row>
    <row r="136" spans="17:23" ht="12.75">
      <c r="Q136" s="3"/>
      <c r="R136" s="3"/>
      <c r="W136" s="10"/>
    </row>
    <row r="137" spans="17:23" ht="12.75">
      <c r="Q137" s="3"/>
      <c r="R137" s="3"/>
      <c r="W137" s="10"/>
    </row>
    <row r="138" spans="17:23" ht="12.75">
      <c r="Q138" s="3"/>
      <c r="R138" s="3"/>
      <c r="W138" s="10"/>
    </row>
    <row r="139" spans="17:23" ht="12.75">
      <c r="Q139" s="3"/>
      <c r="R139" s="3"/>
      <c r="W139" s="10"/>
    </row>
    <row r="140" spans="17:23" ht="12.75">
      <c r="Q140" s="3"/>
      <c r="R140" s="3"/>
      <c r="W140" s="10"/>
    </row>
    <row r="141" spans="17:23" ht="12.75">
      <c r="Q141" s="3"/>
      <c r="R141" s="3"/>
      <c r="W141" s="10"/>
    </row>
    <row r="142" spans="17:23" ht="12.75">
      <c r="Q142" s="3"/>
      <c r="R142" s="3"/>
      <c r="W142" s="10"/>
    </row>
    <row r="143" spans="17:23" ht="12.75">
      <c r="Q143" s="3"/>
      <c r="R143" s="3"/>
      <c r="W143" s="10"/>
    </row>
    <row r="144" spans="17:23" ht="12.75">
      <c r="Q144" s="3"/>
      <c r="R144" s="3"/>
      <c r="W144" s="10"/>
    </row>
    <row r="145" spans="17:23" ht="12.75">
      <c r="Q145" s="3"/>
      <c r="R145" s="3"/>
      <c r="W145" s="10"/>
    </row>
    <row r="146" spans="17:23" ht="12.75">
      <c r="Q146" s="3"/>
      <c r="R146" s="3"/>
      <c r="W146" s="10"/>
    </row>
    <row r="147" spans="17:23" ht="12.75">
      <c r="Q147" s="3"/>
      <c r="R147" s="3"/>
      <c r="W147" s="10"/>
    </row>
    <row r="148" spans="17:23" ht="12.75">
      <c r="Q148" s="3"/>
      <c r="R148" s="3"/>
      <c r="W148" s="10"/>
    </row>
    <row r="149" spans="17:23" ht="12.75">
      <c r="Q149" s="3"/>
      <c r="R149" s="3"/>
      <c r="W149" s="10"/>
    </row>
    <row r="150" spans="17:23" ht="12.75">
      <c r="Q150" s="3"/>
      <c r="R150" s="3"/>
      <c r="W150" s="10"/>
    </row>
    <row r="151" spans="17:23" ht="12.75">
      <c r="Q151" s="3"/>
      <c r="R151" s="3"/>
      <c r="W151" s="10"/>
    </row>
    <row r="152" spans="17:23" ht="12.75">
      <c r="Q152" s="3"/>
      <c r="R152" s="3"/>
      <c r="W152" s="10"/>
    </row>
    <row r="153" spans="17:23" ht="12.75">
      <c r="Q153" s="3"/>
      <c r="R153" s="3"/>
      <c r="W153" s="10"/>
    </row>
    <row r="154" spans="17:23" ht="12.75">
      <c r="Q154" s="3"/>
      <c r="R154" s="3"/>
      <c r="W154" s="10"/>
    </row>
    <row r="155" spans="17:23" ht="12.75">
      <c r="Q155" s="3"/>
      <c r="R155" s="3"/>
      <c r="W155" s="10"/>
    </row>
    <row r="156" spans="17:23" ht="12.75">
      <c r="Q156" s="3"/>
      <c r="R156" s="3"/>
      <c r="W156" s="10"/>
    </row>
    <row r="157" spans="17:23" ht="12.75">
      <c r="Q157" s="3"/>
      <c r="R157" s="3"/>
      <c r="W157" s="10"/>
    </row>
    <row r="158" spans="17:23" ht="12.75">
      <c r="Q158" s="3"/>
      <c r="R158" s="3"/>
      <c r="W158" s="10"/>
    </row>
    <row r="159" spans="17:23" ht="12.75">
      <c r="Q159" s="3"/>
      <c r="R159" s="3"/>
      <c r="W159" s="10"/>
    </row>
    <row r="160" spans="17:23" ht="12.75">
      <c r="Q160" s="3"/>
      <c r="R160" s="3"/>
      <c r="W160" s="10"/>
    </row>
    <row r="161" spans="17:23" ht="12.75">
      <c r="Q161" s="3"/>
      <c r="R161" s="3"/>
      <c r="W161" s="10"/>
    </row>
    <row r="162" spans="17:23" ht="12.75">
      <c r="Q162" s="3"/>
      <c r="R162" s="3"/>
      <c r="W162" s="10"/>
    </row>
    <row r="163" spans="17:23" ht="12.75">
      <c r="Q163" s="3"/>
      <c r="R163" s="3"/>
      <c r="W163" s="10"/>
    </row>
    <row r="164" spans="17:23" ht="12.75">
      <c r="Q164" s="3"/>
      <c r="R164" s="3"/>
      <c r="W164" s="10"/>
    </row>
    <row r="165" spans="17:23" ht="12.75">
      <c r="Q165" s="3"/>
      <c r="R165" s="3"/>
      <c r="W165" s="10"/>
    </row>
    <row r="166" spans="17:23" ht="12.75">
      <c r="Q166" s="3"/>
      <c r="R166" s="3"/>
      <c r="W166" s="10"/>
    </row>
    <row r="167" spans="17:23" ht="12.75">
      <c r="Q167" s="3"/>
      <c r="R167" s="3"/>
      <c r="W167" s="10"/>
    </row>
    <row r="168" spans="17:23" ht="12.75">
      <c r="Q168" s="3"/>
      <c r="R168" s="3"/>
      <c r="W168" s="10"/>
    </row>
    <row r="169" spans="17:23" ht="12.75">
      <c r="Q169" s="3"/>
      <c r="R169" s="3"/>
      <c r="W169" s="10"/>
    </row>
    <row r="170" spans="17:23" ht="12.75">
      <c r="Q170" s="3"/>
      <c r="R170" s="3"/>
      <c r="W170" s="10"/>
    </row>
    <row r="171" spans="9:23" ht="12.75">
      <c r="I171" s="9"/>
      <c r="Q171" s="3"/>
      <c r="R171" s="3"/>
      <c r="W171" s="10"/>
    </row>
    <row r="172" spans="9:23" ht="12.75">
      <c r="I172" s="9"/>
      <c r="Q172" s="3"/>
      <c r="R172" s="3"/>
      <c r="W172" s="10"/>
    </row>
    <row r="173" spans="17:23" ht="12.75">
      <c r="Q173" s="3"/>
      <c r="R173" s="3"/>
      <c r="W173" s="10"/>
    </row>
    <row r="174" spans="17:23" ht="12.75">
      <c r="Q174" s="3"/>
      <c r="R174" s="3"/>
      <c r="W174" s="10"/>
    </row>
    <row r="175" spans="9:23" ht="12.75">
      <c r="I175" s="9"/>
      <c r="Q175" s="3"/>
      <c r="R175" s="3"/>
      <c r="W175" s="10"/>
    </row>
    <row r="176" spans="17:23" ht="12.75">
      <c r="Q176" s="3"/>
      <c r="R176" s="3"/>
      <c r="W176" s="10"/>
    </row>
    <row r="177" spans="17:23" ht="12.75">
      <c r="Q177" s="3"/>
      <c r="R177" s="3"/>
      <c r="W177" s="10"/>
    </row>
    <row r="178" spans="17:23" ht="12.75">
      <c r="Q178" s="3"/>
      <c r="R178" s="3"/>
      <c r="W178" s="10"/>
    </row>
    <row r="179" spans="17:23" ht="12.75">
      <c r="Q179" s="3"/>
      <c r="R179" s="3"/>
      <c r="W179" s="10"/>
    </row>
    <row r="180" spans="17:23" ht="12.75">
      <c r="Q180" s="3"/>
      <c r="R180" s="3"/>
      <c r="W180" s="10"/>
    </row>
    <row r="181" spans="17:23" ht="12.75">
      <c r="Q181" s="3"/>
      <c r="R181" s="3"/>
      <c r="W181" s="10"/>
    </row>
    <row r="182" spans="17:23" ht="12.75">
      <c r="Q182" s="3"/>
      <c r="R182" s="3"/>
      <c r="W182" s="10"/>
    </row>
    <row r="183" spans="17:23" ht="12.75">
      <c r="Q183" s="3"/>
      <c r="R183" s="3"/>
      <c r="W183" s="10"/>
    </row>
    <row r="184" spans="17:23" ht="12.75">
      <c r="Q184" s="3"/>
      <c r="R184" s="3"/>
      <c r="W184" s="10"/>
    </row>
    <row r="185" spans="17:23" ht="12.75">
      <c r="Q185" s="3"/>
      <c r="R185" s="3"/>
      <c r="W185" s="10"/>
    </row>
    <row r="186" spans="17:23" ht="12.75">
      <c r="Q186" s="3"/>
      <c r="R186" s="3"/>
      <c r="W186" s="10"/>
    </row>
    <row r="187" spans="17:23" ht="12.75">
      <c r="Q187" s="3"/>
      <c r="R187" s="3"/>
      <c r="W187" s="10"/>
    </row>
    <row r="188" spans="17:23" ht="12.75">
      <c r="Q188" s="3"/>
      <c r="R188" s="3"/>
      <c r="W188" s="10"/>
    </row>
    <row r="189" spans="17:23" ht="12.75">
      <c r="Q189" s="3"/>
      <c r="R189" s="3"/>
      <c r="W189" s="10"/>
    </row>
    <row r="190" spans="17:23" ht="12.75">
      <c r="Q190" s="3"/>
      <c r="R190" s="3"/>
      <c r="W190" s="10"/>
    </row>
    <row r="191" spans="17:23" ht="12.75">
      <c r="Q191" s="3"/>
      <c r="R191" s="3"/>
      <c r="W191" s="10"/>
    </row>
    <row r="192" spans="17:23" ht="12.75">
      <c r="Q192" s="3"/>
      <c r="R192" s="3"/>
      <c r="W192" s="10"/>
    </row>
    <row r="193" spans="17:23" ht="12.75">
      <c r="Q193" s="3"/>
      <c r="R193" s="3"/>
      <c r="W193" s="10"/>
    </row>
    <row r="194" spans="17:23" ht="12.75">
      <c r="Q194" s="3"/>
      <c r="R194" s="3"/>
      <c r="W194" s="10"/>
    </row>
    <row r="195" spans="17:23" ht="12.75">
      <c r="Q195" s="3"/>
      <c r="R195" s="3"/>
      <c r="W195" s="10"/>
    </row>
    <row r="196" spans="17:23" ht="12.75">
      <c r="Q196" s="3"/>
      <c r="R196" s="3"/>
      <c r="W196" s="10"/>
    </row>
    <row r="197" spans="17:23" ht="12.75">
      <c r="Q197" s="3"/>
      <c r="R197" s="3"/>
      <c r="W197" s="10"/>
    </row>
    <row r="198" spans="17:23" ht="12.75">
      <c r="Q198" s="3"/>
      <c r="R198" s="3"/>
      <c r="W198" s="10"/>
    </row>
    <row r="199" spans="17:23" ht="12.75">
      <c r="Q199" s="3"/>
      <c r="R199" s="3"/>
      <c r="W199" s="10"/>
    </row>
    <row r="200" spans="17:23" ht="12.75">
      <c r="Q200" s="3"/>
      <c r="R200" s="3"/>
      <c r="W200" s="10"/>
    </row>
    <row r="201" spans="17:23" ht="12.75">
      <c r="Q201" s="3"/>
      <c r="R201" s="3"/>
      <c r="W201" s="10"/>
    </row>
    <row r="202" spans="17:23" ht="12.75">
      <c r="Q202" s="3"/>
      <c r="R202" s="3"/>
      <c r="W202" s="10"/>
    </row>
    <row r="203" spans="17:23" ht="12.75">
      <c r="Q203" s="3"/>
      <c r="R203" s="3"/>
      <c r="W203" s="10"/>
    </row>
    <row r="204" spans="17:23" ht="12.75">
      <c r="Q204" s="3"/>
      <c r="R204" s="3"/>
      <c r="W204" s="10"/>
    </row>
    <row r="205" spans="17:23" ht="12.75">
      <c r="Q205" s="3"/>
      <c r="R205" s="3"/>
      <c r="W205" s="10"/>
    </row>
    <row r="206" spans="17:23" ht="12.75">
      <c r="Q206" s="3"/>
      <c r="R206" s="3"/>
      <c r="W206" s="10"/>
    </row>
    <row r="207" spans="17:23" ht="12.75">
      <c r="Q207" s="3"/>
      <c r="R207" s="3"/>
      <c r="W207" s="10"/>
    </row>
    <row r="208" spans="17:23" ht="12.75">
      <c r="Q208" s="3"/>
      <c r="R208" s="3"/>
      <c r="W208" s="10"/>
    </row>
    <row r="209" spans="17:23" ht="12.75">
      <c r="Q209" s="3"/>
      <c r="R209" s="3"/>
      <c r="W209" s="10"/>
    </row>
    <row r="210" spans="9:23" ht="12.75">
      <c r="I210" s="9"/>
      <c r="Q210" s="3"/>
      <c r="R210" s="3"/>
      <c r="W210" s="10"/>
    </row>
    <row r="211" spans="17:23" ht="12.75">
      <c r="Q211" s="3"/>
      <c r="R211" s="3"/>
      <c r="W211" s="10"/>
    </row>
    <row r="212" spans="17:23" ht="12.75">
      <c r="Q212" s="3"/>
      <c r="R212" s="3"/>
      <c r="W212" s="10"/>
    </row>
    <row r="213" spans="17:23" ht="12.75">
      <c r="Q213" s="3"/>
      <c r="R213" s="3"/>
      <c r="W213" s="10"/>
    </row>
    <row r="214" spans="17:23" ht="12.75">
      <c r="Q214" s="3"/>
      <c r="R214" s="3"/>
      <c r="W214" s="10"/>
    </row>
    <row r="215" spans="9:23" ht="12.75">
      <c r="I215" s="9"/>
      <c r="Q215" s="3"/>
      <c r="R215" s="3"/>
      <c r="W215" s="10"/>
    </row>
    <row r="216" spans="17:23" ht="12.75">
      <c r="Q216" s="3"/>
      <c r="R216" s="3"/>
      <c r="W216" s="10"/>
    </row>
    <row r="217" spans="17:23" ht="12.75">
      <c r="Q217" s="3"/>
      <c r="R217" s="3"/>
      <c r="W217" s="10"/>
    </row>
    <row r="218" spans="9:23" ht="12.75">
      <c r="I218" s="9"/>
      <c r="Q218" s="3"/>
      <c r="R218" s="3"/>
      <c r="W218" s="10"/>
    </row>
    <row r="219" spans="9:23" ht="12.75">
      <c r="I219" s="9"/>
      <c r="Q219" s="3"/>
      <c r="R219" s="3"/>
      <c r="W219" s="10"/>
    </row>
    <row r="220" spans="9:23" ht="12.75">
      <c r="I220" s="9"/>
      <c r="Q220" s="3"/>
      <c r="R220" s="3"/>
      <c r="W220" s="10"/>
    </row>
    <row r="221" spans="9:23" ht="12.75">
      <c r="I221" s="9"/>
      <c r="Q221" s="3"/>
      <c r="R221" s="3"/>
      <c r="W221" s="10"/>
    </row>
    <row r="222" spans="9:23" ht="12.75">
      <c r="I222" s="9"/>
      <c r="Q222" s="3"/>
      <c r="R222" s="3"/>
      <c r="W222" s="10"/>
    </row>
    <row r="223" spans="9:23" ht="12.75">
      <c r="I223" s="9"/>
      <c r="Q223" s="3"/>
      <c r="R223" s="3"/>
      <c r="W223" s="10"/>
    </row>
    <row r="224" spans="9:23" ht="12.75">
      <c r="I224" s="9"/>
      <c r="Q224" s="3"/>
      <c r="R224" s="3"/>
      <c r="W224" s="10"/>
    </row>
    <row r="225" spans="9:23" ht="12.75">
      <c r="I225" s="9"/>
      <c r="Q225" s="3"/>
      <c r="R225" s="3"/>
      <c r="W225" s="10"/>
    </row>
    <row r="226" spans="9:23" ht="12.75">
      <c r="I226" s="9"/>
      <c r="Q226" s="3"/>
      <c r="R226" s="3"/>
      <c r="W226" s="10"/>
    </row>
    <row r="227" spans="17:23" ht="12.75">
      <c r="Q227" s="3"/>
      <c r="R227" s="3"/>
      <c r="W227" s="10"/>
    </row>
    <row r="228" spans="17:23" ht="12.75">
      <c r="Q228" s="3"/>
      <c r="R228" s="3"/>
      <c r="W228" s="10"/>
    </row>
    <row r="229" spans="17:23" ht="12.75">
      <c r="Q229" s="3"/>
      <c r="R229" s="3"/>
      <c r="W229" s="10"/>
    </row>
    <row r="230" spans="17:23" ht="12.75">
      <c r="Q230" s="3"/>
      <c r="R230" s="3"/>
      <c r="W230" s="10"/>
    </row>
    <row r="231" spans="17:23" ht="12.75">
      <c r="Q231" s="3"/>
      <c r="R231" s="3"/>
      <c r="W231" s="10"/>
    </row>
    <row r="232" spans="9:23" ht="12.75">
      <c r="I232" s="9"/>
      <c r="Q232" s="3"/>
      <c r="R232" s="3"/>
      <c r="W232" s="10"/>
    </row>
    <row r="233" spans="17:23" ht="12.75">
      <c r="Q233" s="3"/>
      <c r="R233" s="3"/>
      <c r="W233" s="10"/>
    </row>
    <row r="234" spans="17:23" ht="12.75">
      <c r="Q234" s="3"/>
      <c r="R234" s="3"/>
      <c r="W234" s="10"/>
    </row>
    <row r="235" spans="17:23" ht="12.75">
      <c r="Q235" s="3"/>
      <c r="R235" s="3"/>
      <c r="W235" s="10"/>
    </row>
    <row r="236" spans="17:23" ht="12.75">
      <c r="Q236" s="3"/>
      <c r="R236" s="3"/>
      <c r="W236" s="10"/>
    </row>
    <row r="237" spans="17:23" ht="12.75">
      <c r="Q237" s="3"/>
      <c r="R237" s="3"/>
      <c r="W237" s="10"/>
    </row>
    <row r="238" spans="16:25" ht="12.75">
      <c r="P238" s="8">
        <f>SUM(P6:P237)</f>
        <v>1654</v>
      </c>
      <c r="Q238" s="8">
        <f>SUM(Q6:Q237)</f>
        <v>23</v>
      </c>
      <c r="R238" s="8">
        <f>SUM(R6:R237)</f>
        <v>218</v>
      </c>
      <c r="Y238" s="8">
        <f>SUM(Y6:Y237)</f>
        <v>41000</v>
      </c>
    </row>
  </sheetData>
  <sheetProtection/>
  <mergeCells count="41">
    <mergeCell ref="A1:I1"/>
    <mergeCell ref="S5:T5"/>
    <mergeCell ref="S6:T6"/>
    <mergeCell ref="S7:T7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42:T42"/>
    <mergeCell ref="S31:T31"/>
    <mergeCell ref="S32:T32"/>
    <mergeCell ref="S33:T33"/>
    <mergeCell ref="S34:T34"/>
    <mergeCell ref="S35:T35"/>
    <mergeCell ref="S36:T36"/>
    <mergeCell ref="S43:T43"/>
    <mergeCell ref="S37:T37"/>
    <mergeCell ref="S44:T44"/>
    <mergeCell ref="S8:T8"/>
    <mergeCell ref="S9:T9"/>
    <mergeCell ref="S10:T10"/>
    <mergeCell ref="S38:T38"/>
    <mergeCell ref="S39:T39"/>
    <mergeCell ref="S40:T40"/>
    <mergeCell ref="S41:T41"/>
  </mergeCells>
  <printOptions gridLines="1" horizontalCentered="1"/>
  <pageMargins left="0.375" right="0.375" top="0.75" bottom="0.75" header="0.375" footer="0.375"/>
  <pageSetup horizontalDpi="300" verticalDpi="300" orientation="landscape" scale="85" r:id="rId4"/>
  <headerFooter alignWithMargins="0">
    <oddHeader>&amp;L&amp;"Arial,Bold"&amp;12Windfall Products Material Characteristics&amp;RRichard Muther and Associates</oddHeader>
    <oddFooter>&amp;L&amp;D&amp;CPage &amp;P&amp;R&amp;F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Q25" sqref="Q25"/>
    </sheetView>
  </sheetViews>
  <sheetFormatPr defaultColWidth="9.140625" defaultRowHeight="12.75"/>
  <sheetData/>
  <sheetProtection/>
  <printOptions/>
  <pageMargins left="0.26" right="0.36" top="0.43" bottom="0.75" header="0.27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8"/>
  <sheetViews>
    <sheetView zoomScale="160" zoomScaleNormal="160" zoomScalePageLayoutView="0" workbookViewId="0" topLeftCell="A2">
      <selection activeCell="Q30" sqref="Q30"/>
    </sheetView>
  </sheetViews>
  <sheetFormatPr defaultColWidth="9.140625" defaultRowHeight="12.75"/>
  <cols>
    <col min="1" max="1" width="6.00390625" style="2" customWidth="1"/>
    <col min="2" max="2" width="13.00390625" style="1" customWidth="1"/>
    <col min="3" max="4" width="6.421875" style="0" customWidth="1"/>
    <col min="5" max="5" width="6.28125" style="0" customWidth="1"/>
    <col min="7" max="7" width="6.7109375" style="0" customWidth="1"/>
    <col min="8" max="8" width="7.00390625" style="0" customWidth="1"/>
    <col min="9" max="9" width="6.140625" style="0" customWidth="1"/>
    <col min="10" max="13" width="3.421875" style="2" customWidth="1"/>
    <col min="14" max="14" width="6.57421875" style="0" customWidth="1"/>
    <col min="15" max="15" width="6.421875" style="0" customWidth="1"/>
    <col min="19" max="19" width="5.421875" style="0" customWidth="1"/>
  </cols>
  <sheetData>
    <row r="1" spans="1:15" s="22" customFormat="1" ht="12.75">
      <c r="A1" s="22" t="s">
        <v>40</v>
      </c>
      <c r="B1" s="22" t="s">
        <v>41</v>
      </c>
      <c r="C1" s="22" t="s">
        <v>42</v>
      </c>
      <c r="D1" s="22" t="s">
        <v>43</v>
      </c>
      <c r="E1" s="22" t="s">
        <v>44</v>
      </c>
      <c r="F1" s="22" t="s">
        <v>45</v>
      </c>
      <c r="G1" s="22" t="s">
        <v>46</v>
      </c>
      <c r="H1" s="22" t="s">
        <v>47</v>
      </c>
      <c r="I1" s="22" t="s">
        <v>48</v>
      </c>
      <c r="J1" s="22" t="s">
        <v>49</v>
      </c>
      <c r="K1" s="22" t="s">
        <v>50</v>
      </c>
      <c r="L1" s="22" t="s">
        <v>51</v>
      </c>
      <c r="M1" s="22" t="s">
        <v>52</v>
      </c>
      <c r="N1" s="22" t="s">
        <v>3</v>
      </c>
      <c r="O1" s="22" t="s">
        <v>53</v>
      </c>
    </row>
    <row r="2" spans="1:15" s="4" customFormat="1" ht="55.5" customHeight="1">
      <c r="A2" s="23" t="s">
        <v>38</v>
      </c>
      <c r="B2" s="23" t="s">
        <v>39</v>
      </c>
      <c r="C2" s="24" t="s">
        <v>12</v>
      </c>
      <c r="D2" s="24" t="s">
        <v>13</v>
      </c>
      <c r="E2" s="24" t="s">
        <v>14</v>
      </c>
      <c r="F2" s="23" t="s">
        <v>26</v>
      </c>
      <c r="G2" s="23" t="s">
        <v>27</v>
      </c>
      <c r="H2" s="23" t="s">
        <v>29</v>
      </c>
      <c r="I2" s="24" t="s">
        <v>54</v>
      </c>
      <c r="J2" s="24" t="s">
        <v>16</v>
      </c>
      <c r="K2" s="24" t="s">
        <v>17</v>
      </c>
      <c r="L2" s="24" t="s">
        <v>18</v>
      </c>
      <c r="M2" s="24" t="s">
        <v>19</v>
      </c>
      <c r="N2" s="23" t="s">
        <v>28</v>
      </c>
      <c r="O2" s="23" t="s">
        <v>30</v>
      </c>
    </row>
    <row r="3" spans="1:15" ht="12.75">
      <c r="A3" s="25">
        <v>1245</v>
      </c>
      <c r="B3" s="26" t="s">
        <v>37</v>
      </c>
      <c r="C3" s="27">
        <v>15.5</v>
      </c>
      <c r="D3" s="27">
        <v>12.5</v>
      </c>
      <c r="E3" s="27">
        <v>10.25</v>
      </c>
      <c r="F3" s="28">
        <f>C3*0.254*D3*0.254*E3*0.254</f>
        <v>32.543684912500005</v>
      </c>
      <c r="G3" s="28">
        <f>ROUND(10^(-0.03553*(LOG10(F3))^2+0.51104*(LOG10(F3))-1.21336),3)</f>
        <v>0.301</v>
      </c>
      <c r="H3" s="28">
        <f>44*G3</f>
        <v>13.244</v>
      </c>
      <c r="I3" s="29">
        <v>24</v>
      </c>
      <c r="J3" s="29">
        <v>-1</v>
      </c>
      <c r="K3" s="29">
        <v>0</v>
      </c>
      <c r="L3" s="29">
        <v>2</v>
      </c>
      <c r="M3" s="29">
        <v>0</v>
      </c>
      <c r="N3" s="28">
        <f>(G3+0.25*F3*(J3+K3+L3+M3))</f>
        <v>8.436921228125001</v>
      </c>
      <c r="O3" s="28">
        <f>H3+0.25*(H3*(J3+K3+L3))</f>
        <v>16.555</v>
      </c>
    </row>
    <row r="5" ht="12.75"/>
    <row r="6" ht="12.75"/>
    <row r="7" ht="12.75"/>
    <row r="8" ht="12.75"/>
    <row r="9" ht="12.75"/>
    <row r="10" ht="12.75"/>
    <row r="11" ht="12.75"/>
    <row r="44" ht="12.75">
      <c r="I44" s="9"/>
    </row>
    <row r="72" ht="12.75">
      <c r="I72" s="9"/>
    </row>
    <row r="74" ht="12.75">
      <c r="I74" s="9"/>
    </row>
    <row r="76" ht="12.75">
      <c r="I76" s="9"/>
    </row>
    <row r="78" ht="12.75">
      <c r="I78" s="9"/>
    </row>
    <row r="79" ht="12.75">
      <c r="I79" s="9"/>
    </row>
    <row r="167" ht="12.75">
      <c r="I167" s="9"/>
    </row>
    <row r="168" ht="12.75">
      <c r="I168" s="9"/>
    </row>
    <row r="171" ht="12.75">
      <c r="I171" s="9"/>
    </row>
    <row r="206" ht="12.75">
      <c r="I206" s="9"/>
    </row>
    <row r="211" ht="12.75">
      <c r="I211" s="9"/>
    </row>
    <row r="214" ht="12.75">
      <c r="I214" s="9"/>
    </row>
    <row r="215" ht="12.75">
      <c r="I215" s="9"/>
    </row>
    <row r="216" ht="12.75">
      <c r="I216" s="9"/>
    </row>
    <row r="217" ht="12.75">
      <c r="I217" s="9"/>
    </row>
    <row r="218" ht="12.75">
      <c r="I218" s="9"/>
    </row>
    <row r="219" ht="12.75">
      <c r="I219" s="9"/>
    </row>
    <row r="220" ht="12.75">
      <c r="I220" s="9"/>
    </row>
    <row r="221" ht="12.75">
      <c r="I221" s="9"/>
    </row>
    <row r="222" ht="12.75">
      <c r="I222" s="9"/>
    </row>
    <row r="228" ht="12.75">
      <c r="I228" s="9"/>
    </row>
  </sheetData>
  <sheetProtection/>
  <printOptions gridLines="1" horizontalCentered="1"/>
  <pageMargins left="0.375" right="0.375" top="0.75" bottom="0.75" header="0.375" footer="0.375"/>
  <pageSetup horizontalDpi="300" verticalDpi="300" orientation="landscape" scale="85" r:id="rId4"/>
  <headerFooter alignWithMargins="0">
    <oddHeader>&amp;L&amp;"Arial,Bold"&amp;12Windfall Products Material Characteristics&amp;RRichard Muther and Associates</oddHeader>
    <oddFooter>&amp;L&amp;D&amp;CPage &amp;P&amp;R&amp;F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2013-01-12T14:18:32Z</cp:lastPrinted>
  <dcterms:created xsi:type="dcterms:W3CDTF">1998-05-11T17:12:18Z</dcterms:created>
  <dcterms:modified xsi:type="dcterms:W3CDTF">2017-10-19T23:59:15Z</dcterms:modified>
  <cp:category/>
  <cp:version/>
  <cp:contentType/>
  <cp:contentStatus/>
</cp:coreProperties>
</file>